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04" windowWidth="20796" windowHeight="8412"/>
  </bookViews>
  <sheets>
    <sheet name="Profit and Loss" sheetId="1" r:id="rId1"/>
  </sheets>
  <calcPr calcId="145621"/>
</workbook>
</file>

<file path=xl/calcChain.xml><?xml version="1.0" encoding="utf-8"?>
<calcChain xmlns="http://schemas.openxmlformats.org/spreadsheetml/2006/main">
  <c r="B59" i="1" l="1"/>
  <c r="B60" i="1" s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57" i="1" s="1"/>
  <c r="B24" i="1"/>
  <c r="B20" i="1"/>
  <c r="B21" i="1" s="1"/>
  <c r="B17" i="1"/>
  <c r="B16" i="1"/>
  <c r="B15" i="1"/>
  <c r="B14" i="1"/>
  <c r="B13" i="1"/>
  <c r="B12" i="1"/>
  <c r="B11" i="1"/>
  <c r="B10" i="1"/>
  <c r="B9" i="1"/>
  <c r="B8" i="1"/>
  <c r="B7" i="1"/>
  <c r="B18" i="1" s="1"/>
  <c r="B22" i="1" l="1"/>
  <c r="B61" i="1" s="1"/>
</calcChain>
</file>

<file path=xl/sharedStrings.xml><?xml version="1.0" encoding="utf-8"?>
<sst xmlns="http://schemas.openxmlformats.org/spreadsheetml/2006/main" count="61" uniqueCount="61">
  <si>
    <t>Total</t>
  </si>
  <si>
    <t xml:space="preserve">   INCOME</t>
  </si>
  <si>
    <t xml:space="preserve">      Adult Winter Memberships</t>
  </si>
  <si>
    <t xml:space="preserve">      Guest/Ball/Tournament Income</t>
  </si>
  <si>
    <t xml:space="preserve">      Initiation Fees</t>
  </si>
  <si>
    <t xml:space="preserve">      Jr Memberships-Summer</t>
  </si>
  <si>
    <t xml:space="preserve">      Jr Memberships-Winter</t>
  </si>
  <si>
    <t xml:space="preserve">      Jr Program-Winter</t>
  </si>
  <si>
    <t xml:space="preserve">      Jr. lessons-Winter</t>
  </si>
  <si>
    <t xml:space="preserve">      Memberships</t>
  </si>
  <si>
    <t xml:space="preserve">      Refunds-Allowances</t>
  </si>
  <si>
    <t xml:space="preserve">      Sales of Product Income</t>
  </si>
  <si>
    <t xml:space="preserve">      Student Memberships</t>
  </si>
  <si>
    <t xml:space="preserve">   Total Income</t>
  </si>
  <si>
    <t xml:space="preserve">   COST OF GOODS SOLD</t>
  </si>
  <si>
    <t xml:space="preserve">      Tom  Pochiecha</t>
  </si>
  <si>
    <t xml:space="preserve">   Total Cost of Goods Sold</t>
  </si>
  <si>
    <t>GROSS PROFIT</t>
  </si>
  <si>
    <t>EXPENSES</t>
  </si>
  <si>
    <t xml:space="preserve">   Advertising</t>
  </si>
  <si>
    <t xml:space="preserve">   Bank charges</t>
  </si>
  <si>
    <t xml:space="preserve">   Bubble Down Expenses</t>
  </si>
  <si>
    <t xml:space="preserve">   Bubble Up Expenses</t>
  </si>
  <si>
    <t xml:space="preserve">   Charitable Contributions</t>
  </si>
  <si>
    <t xml:space="preserve">   Club Pro</t>
  </si>
  <si>
    <t xml:space="preserve">   Clubhouse Security</t>
  </si>
  <si>
    <t xml:space="preserve">   Court Cleaning</t>
  </si>
  <si>
    <t xml:space="preserve">   Dues and Subscriptions</t>
  </si>
  <si>
    <t xml:space="preserve">   Engineer Fees-Reno</t>
  </si>
  <si>
    <t xml:space="preserve">   Furnishings - Club House</t>
  </si>
  <si>
    <t xml:space="preserve">   Gift Cards-Just Tennis</t>
  </si>
  <si>
    <t xml:space="preserve">   Hydro &amp; Water</t>
  </si>
  <si>
    <t xml:space="preserve">   Insurance - Liability</t>
  </si>
  <si>
    <t xml:space="preserve">   Interest expense</t>
  </si>
  <si>
    <t xml:space="preserve">   Landscaping</t>
  </si>
  <si>
    <t xml:space="preserve">   Legal and professional fees</t>
  </si>
  <si>
    <t xml:space="preserve">   Merchant Fees</t>
  </si>
  <si>
    <t xml:space="preserve">   Office expenses</t>
  </si>
  <si>
    <t xml:space="preserve">   Office Supplies</t>
  </si>
  <si>
    <t xml:space="preserve">   Online Bookings</t>
  </si>
  <si>
    <t xml:space="preserve">   Purchases-Tennis Balls</t>
  </si>
  <si>
    <t xml:space="preserve">   Rent or lease payments</t>
  </si>
  <si>
    <t xml:space="preserve">   Repair and maintenance</t>
  </si>
  <si>
    <t xml:space="preserve">   Repair and Maintenance-Blower</t>
  </si>
  <si>
    <t xml:space="preserve">   Repairs and Mntnce-Courts</t>
  </si>
  <si>
    <t xml:space="preserve">   Repairs and Mtnce-Club House</t>
  </si>
  <si>
    <t xml:space="preserve">   Sanitation Supplies</t>
  </si>
  <si>
    <t xml:space="preserve">   Stationery and printing</t>
  </si>
  <si>
    <t xml:space="preserve">   Telephone and Internet</t>
  </si>
  <si>
    <t xml:space="preserve">   Tournaments</t>
  </si>
  <si>
    <t xml:space="preserve">   Utilities-Gas</t>
  </si>
  <si>
    <t xml:space="preserve">   Website</t>
  </si>
  <si>
    <t>Total Expenses</t>
  </si>
  <si>
    <t>OTHER INCOME</t>
  </si>
  <si>
    <t xml:space="preserve">   Interest income</t>
  </si>
  <si>
    <t>Total Other Income</t>
  </si>
  <si>
    <t>PROFIT</t>
  </si>
  <si>
    <t>Tuesday, Nov. 02, 2021 02:29:20 p.m. GMT-7 - Accrual Basis</t>
  </si>
  <si>
    <t>Aldershot Tennis Club</t>
  </si>
  <si>
    <t>Profit and Loss</t>
  </si>
  <si>
    <t>October 2020 -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</si>
</sst>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workbookViewId="0">
      <selection sqref="A1:B1"/>
    </sheetView>
  </sheetViews>
  <sheetFormatPr defaultRowHeight="14.4" x14ac:dyDescent="0.3"/>
  <cols>
    <col min="1" max="1" width="30.109375" customWidth="1"/>
    <col min="2" max="2" width="18.88671875" customWidth="1"/>
  </cols>
  <sheetData>
    <row r="1" spans="1:2" ht="17.399999999999999" x14ac:dyDescent="0.3">
      <c r="A1" s="10" t="s">
        <v>58</v>
      </c>
      <c r="B1" s="9"/>
    </row>
    <row r="2" spans="1:2" ht="17.399999999999999" x14ac:dyDescent="0.3">
      <c r="A2" s="10" t="s">
        <v>59</v>
      </c>
      <c r="B2" s="9"/>
    </row>
    <row r="3" spans="1:2" x14ac:dyDescent="0.3">
      <c r="A3" s="11" t="s">
        <v>60</v>
      </c>
      <c r="B3" s="9"/>
    </row>
    <row r="5" spans="1:2" x14ac:dyDescent="0.3">
      <c r="A5" s="1"/>
      <c r="B5" s="2" t="s">
        <v>0</v>
      </c>
    </row>
    <row r="6" spans="1:2" x14ac:dyDescent="0.3">
      <c r="A6" s="3" t="s">
        <v>1</v>
      </c>
      <c r="B6" s="4"/>
    </row>
    <row r="7" spans="1:2" x14ac:dyDescent="0.3">
      <c r="A7" s="3" t="s">
        <v>2</v>
      </c>
      <c r="B7" s="5">
        <f>138376.78</f>
        <v>138376.78</v>
      </c>
    </row>
    <row r="8" spans="1:2" x14ac:dyDescent="0.3">
      <c r="A8" s="3" t="s">
        <v>3</v>
      </c>
      <c r="B8" s="5">
        <f>3058</f>
        <v>3058</v>
      </c>
    </row>
    <row r="9" spans="1:2" x14ac:dyDescent="0.3">
      <c r="A9" s="3" t="s">
        <v>4</v>
      </c>
      <c r="B9" s="5">
        <f>353.98</f>
        <v>353.98</v>
      </c>
    </row>
    <row r="10" spans="1:2" x14ac:dyDescent="0.3">
      <c r="A10" s="3" t="s">
        <v>5</v>
      </c>
      <c r="B10" s="5">
        <f>225</f>
        <v>225</v>
      </c>
    </row>
    <row r="11" spans="1:2" x14ac:dyDescent="0.3">
      <c r="A11" s="3" t="s">
        <v>6</v>
      </c>
      <c r="B11" s="5">
        <f>6776.2</f>
        <v>6776.2</v>
      </c>
    </row>
    <row r="12" spans="1:2" x14ac:dyDescent="0.3">
      <c r="A12" s="3" t="s">
        <v>7</v>
      </c>
      <c r="B12" s="5">
        <f>185</f>
        <v>185</v>
      </c>
    </row>
    <row r="13" spans="1:2" x14ac:dyDescent="0.3">
      <c r="A13" s="3" t="s">
        <v>8</v>
      </c>
      <c r="B13" s="5">
        <f>185</f>
        <v>185</v>
      </c>
    </row>
    <row r="14" spans="1:2" x14ac:dyDescent="0.3">
      <c r="A14" s="3" t="s">
        <v>9</v>
      </c>
      <c r="B14" s="5">
        <f>18885.22</f>
        <v>18885.22</v>
      </c>
    </row>
    <row r="15" spans="1:2" x14ac:dyDescent="0.3">
      <c r="A15" s="3" t="s">
        <v>10</v>
      </c>
      <c r="B15" s="5">
        <f>-480.25</f>
        <v>-480.25</v>
      </c>
    </row>
    <row r="16" spans="1:2" x14ac:dyDescent="0.3">
      <c r="A16" s="3" t="s">
        <v>11</v>
      </c>
      <c r="B16" s="5">
        <f>5</f>
        <v>5</v>
      </c>
    </row>
    <row r="17" spans="1:2" x14ac:dyDescent="0.3">
      <c r="A17" s="3" t="s">
        <v>12</v>
      </c>
      <c r="B17" s="5">
        <f>914.36</f>
        <v>914.36</v>
      </c>
    </row>
    <row r="18" spans="1:2" x14ac:dyDescent="0.3">
      <c r="A18" s="3" t="s">
        <v>13</v>
      </c>
      <c r="B18" s="6">
        <f>((((((((((B7)+(B8))+(B9))+(B10))+(B11))+(B12))+(B13))+(B14))+(B15))+(B16))+(B17)</f>
        <v>168484.29</v>
      </c>
    </row>
    <row r="19" spans="1:2" x14ac:dyDescent="0.3">
      <c r="A19" s="3" t="s">
        <v>14</v>
      </c>
      <c r="B19" s="4"/>
    </row>
    <row r="20" spans="1:2" x14ac:dyDescent="0.3">
      <c r="A20" s="3" t="s">
        <v>15</v>
      </c>
      <c r="B20" s="5">
        <f>0</f>
        <v>0</v>
      </c>
    </row>
    <row r="21" spans="1:2" x14ac:dyDescent="0.3">
      <c r="A21" s="3" t="s">
        <v>16</v>
      </c>
      <c r="B21" s="6">
        <f>B20</f>
        <v>0</v>
      </c>
    </row>
    <row r="22" spans="1:2" x14ac:dyDescent="0.3">
      <c r="A22" s="3" t="s">
        <v>17</v>
      </c>
      <c r="B22" s="6">
        <f>(B18)-(B21)</f>
        <v>168484.29</v>
      </c>
    </row>
    <row r="23" spans="1:2" x14ac:dyDescent="0.3">
      <c r="A23" s="3" t="s">
        <v>18</v>
      </c>
      <c r="B23" s="4"/>
    </row>
    <row r="24" spans="1:2" x14ac:dyDescent="0.3">
      <c r="A24" s="3" t="s">
        <v>19</v>
      </c>
      <c r="B24" s="5">
        <f>335.95</f>
        <v>335.95</v>
      </c>
    </row>
    <row r="25" spans="1:2" x14ac:dyDescent="0.3">
      <c r="A25" s="3" t="s">
        <v>20</v>
      </c>
      <c r="B25" s="5">
        <f>74.15</f>
        <v>74.150000000000006</v>
      </c>
    </row>
    <row r="26" spans="1:2" x14ac:dyDescent="0.3">
      <c r="A26" s="3" t="s">
        <v>21</v>
      </c>
      <c r="B26" s="5">
        <f>7535</f>
        <v>7535</v>
      </c>
    </row>
    <row r="27" spans="1:2" x14ac:dyDescent="0.3">
      <c r="A27" s="3" t="s">
        <v>22</v>
      </c>
      <c r="B27" s="5">
        <f>5151.46</f>
        <v>5151.46</v>
      </c>
    </row>
    <row r="28" spans="1:2" x14ac:dyDescent="0.3">
      <c r="A28" s="3" t="s">
        <v>23</v>
      </c>
      <c r="B28" s="5">
        <f>100</f>
        <v>100</v>
      </c>
    </row>
    <row r="29" spans="1:2" x14ac:dyDescent="0.3">
      <c r="A29" s="3" t="s">
        <v>24</v>
      </c>
      <c r="B29" s="5">
        <f>10505</f>
        <v>10505</v>
      </c>
    </row>
    <row r="30" spans="1:2" x14ac:dyDescent="0.3">
      <c r="A30" s="3" t="s">
        <v>25</v>
      </c>
      <c r="B30" s="5">
        <f>5767.71</f>
        <v>5767.71</v>
      </c>
    </row>
    <row r="31" spans="1:2" x14ac:dyDescent="0.3">
      <c r="A31" s="3" t="s">
        <v>26</v>
      </c>
      <c r="B31" s="5">
        <f>880</f>
        <v>880</v>
      </c>
    </row>
    <row r="32" spans="1:2" x14ac:dyDescent="0.3">
      <c r="A32" s="3" t="s">
        <v>27</v>
      </c>
      <c r="B32" s="5">
        <f>4198.29</f>
        <v>4198.29</v>
      </c>
    </row>
    <row r="33" spans="1:2" x14ac:dyDescent="0.3">
      <c r="A33" s="3" t="s">
        <v>28</v>
      </c>
      <c r="B33" s="5">
        <f>5933.83</f>
        <v>5933.83</v>
      </c>
    </row>
    <row r="34" spans="1:2" x14ac:dyDescent="0.3">
      <c r="A34" s="3" t="s">
        <v>29</v>
      </c>
      <c r="B34" s="5">
        <f>12623.48</f>
        <v>12623.48</v>
      </c>
    </row>
    <row r="35" spans="1:2" x14ac:dyDescent="0.3">
      <c r="A35" s="3" t="s">
        <v>30</v>
      </c>
      <c r="B35" s="5">
        <f>984.96</f>
        <v>984.96</v>
      </c>
    </row>
    <row r="36" spans="1:2" x14ac:dyDescent="0.3">
      <c r="A36" s="3" t="s">
        <v>31</v>
      </c>
      <c r="B36" s="5">
        <f>17107.55</f>
        <v>17107.55</v>
      </c>
    </row>
    <row r="37" spans="1:2" x14ac:dyDescent="0.3">
      <c r="A37" s="3" t="s">
        <v>32</v>
      </c>
      <c r="B37" s="5">
        <f>3492.71</f>
        <v>3492.71</v>
      </c>
    </row>
    <row r="38" spans="1:2" x14ac:dyDescent="0.3">
      <c r="A38" s="3" t="s">
        <v>33</v>
      </c>
      <c r="B38" s="5">
        <f>1084.36</f>
        <v>1084.3599999999999</v>
      </c>
    </row>
    <row r="39" spans="1:2" x14ac:dyDescent="0.3">
      <c r="A39" s="3" t="s">
        <v>34</v>
      </c>
      <c r="B39" s="5">
        <f>223.2</f>
        <v>223.2</v>
      </c>
    </row>
    <row r="40" spans="1:2" x14ac:dyDescent="0.3">
      <c r="A40" s="3" t="s">
        <v>35</v>
      </c>
      <c r="B40" s="5">
        <f>2486</f>
        <v>2486</v>
      </c>
    </row>
    <row r="41" spans="1:2" x14ac:dyDescent="0.3">
      <c r="A41" s="3" t="s">
        <v>36</v>
      </c>
      <c r="B41" s="5">
        <f>1620</f>
        <v>1620</v>
      </c>
    </row>
    <row r="42" spans="1:2" x14ac:dyDescent="0.3">
      <c r="A42" s="3" t="s">
        <v>37</v>
      </c>
      <c r="B42" s="5">
        <f>110</f>
        <v>110</v>
      </c>
    </row>
    <row r="43" spans="1:2" x14ac:dyDescent="0.3">
      <c r="A43" s="3" t="s">
        <v>38</v>
      </c>
      <c r="B43" s="5">
        <f>-55.58</f>
        <v>-55.58</v>
      </c>
    </row>
    <row r="44" spans="1:2" x14ac:dyDescent="0.3">
      <c r="A44" s="3" t="s">
        <v>39</v>
      </c>
      <c r="B44" s="5">
        <f>1222</f>
        <v>1222</v>
      </c>
    </row>
    <row r="45" spans="1:2" x14ac:dyDescent="0.3">
      <c r="A45" s="3" t="s">
        <v>40</v>
      </c>
      <c r="B45" s="5">
        <f>3315</f>
        <v>3315</v>
      </c>
    </row>
    <row r="46" spans="1:2" x14ac:dyDescent="0.3">
      <c r="A46" s="3" t="s">
        <v>41</v>
      </c>
      <c r="B46" s="5">
        <f>408.5</f>
        <v>408.5</v>
      </c>
    </row>
    <row r="47" spans="1:2" x14ac:dyDescent="0.3">
      <c r="A47" s="3" t="s">
        <v>42</v>
      </c>
      <c r="B47" s="5">
        <f>222</f>
        <v>222</v>
      </c>
    </row>
    <row r="48" spans="1:2" x14ac:dyDescent="0.3">
      <c r="A48" s="3" t="s">
        <v>43</v>
      </c>
      <c r="B48" s="5">
        <f>3829.4</f>
        <v>3829.4</v>
      </c>
    </row>
    <row r="49" spans="1:2" x14ac:dyDescent="0.3">
      <c r="A49" s="3" t="s">
        <v>44</v>
      </c>
      <c r="B49" s="5">
        <f>502.84</f>
        <v>502.84</v>
      </c>
    </row>
    <row r="50" spans="1:2" x14ac:dyDescent="0.3">
      <c r="A50" s="3" t="s">
        <v>45</v>
      </c>
      <c r="B50" s="5">
        <f>5403.85</f>
        <v>5403.85</v>
      </c>
    </row>
    <row r="51" spans="1:2" x14ac:dyDescent="0.3">
      <c r="A51" s="3" t="s">
        <v>46</v>
      </c>
      <c r="B51" s="5">
        <f>351.26</f>
        <v>351.26</v>
      </c>
    </row>
    <row r="52" spans="1:2" x14ac:dyDescent="0.3">
      <c r="A52" s="3" t="s">
        <v>47</v>
      </c>
      <c r="B52" s="5">
        <f>112.96</f>
        <v>112.96</v>
      </c>
    </row>
    <row r="53" spans="1:2" x14ac:dyDescent="0.3">
      <c r="A53" s="3" t="s">
        <v>48</v>
      </c>
      <c r="B53" s="5">
        <f>841.16</f>
        <v>841.16</v>
      </c>
    </row>
    <row r="54" spans="1:2" x14ac:dyDescent="0.3">
      <c r="A54" s="3" t="s">
        <v>49</v>
      </c>
      <c r="B54" s="5">
        <f>256.02</f>
        <v>256.02</v>
      </c>
    </row>
    <row r="55" spans="1:2" x14ac:dyDescent="0.3">
      <c r="A55" s="3" t="s">
        <v>50</v>
      </c>
      <c r="B55" s="5">
        <f>22570.85</f>
        <v>22570.85</v>
      </c>
    </row>
    <row r="56" spans="1:2" x14ac:dyDescent="0.3">
      <c r="A56" s="3" t="s">
        <v>51</v>
      </c>
      <c r="B56" s="5">
        <f>641.81</f>
        <v>641.80999999999995</v>
      </c>
    </row>
    <row r="57" spans="1:2" x14ac:dyDescent="0.3">
      <c r="A57" s="3" t="s">
        <v>52</v>
      </c>
      <c r="B57" s="6">
        <f>((((((((((((((((((((((((((((((((B24)+(B25))+(B26))+(B27))+(B28))+(B29))+(B30))+(B31))+(B32))+(B33))+(B34))+(B35))+(B36))+(B37))+(B38))+(B39))+(B40))+(B41))+(B42))+(B43))+(B44))+(B45))+(B46))+(B47))+(B48))+(B49))+(B50))+(B51))+(B52))+(B53))+(B54))+(B55))+(B56)</f>
        <v>119835.72</v>
      </c>
    </row>
    <row r="58" spans="1:2" x14ac:dyDescent="0.3">
      <c r="A58" s="3" t="s">
        <v>53</v>
      </c>
      <c r="B58" s="4"/>
    </row>
    <row r="59" spans="1:2" x14ac:dyDescent="0.3">
      <c r="A59" s="3" t="s">
        <v>54</v>
      </c>
      <c r="B59" s="5">
        <f>388.7</f>
        <v>388.7</v>
      </c>
    </row>
    <row r="60" spans="1:2" x14ac:dyDescent="0.3">
      <c r="A60" s="3" t="s">
        <v>55</v>
      </c>
      <c r="B60" s="6">
        <f>B59</f>
        <v>388.7</v>
      </c>
    </row>
    <row r="61" spans="1:2" x14ac:dyDescent="0.3">
      <c r="A61" s="3" t="s">
        <v>56</v>
      </c>
      <c r="B61" s="7">
        <f>(((B22)-(B57))+(B60))-(0)</f>
        <v>49037.270000000004</v>
      </c>
    </row>
    <row r="62" spans="1:2" x14ac:dyDescent="0.3">
      <c r="A62" s="3"/>
      <c r="B62" s="4"/>
    </row>
    <row r="65" spans="1:2" x14ac:dyDescent="0.3">
      <c r="A65" s="8" t="s">
        <v>57</v>
      </c>
      <c r="B65" s="9"/>
    </row>
  </sheetData>
  <mergeCells count="4">
    <mergeCell ref="A65:B65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Deb Scott</cp:lastModifiedBy>
  <dcterms:created xsi:type="dcterms:W3CDTF">2021-11-02T21:29:20Z</dcterms:created>
  <dcterms:modified xsi:type="dcterms:W3CDTF">2021-11-03T00:35:08Z</dcterms:modified>
</cp:coreProperties>
</file>